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5" windowWidth="9690" windowHeight="6810" tabRatio="597" activeTab="0"/>
  </bookViews>
  <sheets>
    <sheet name="Nekonsolidirano i konsolidirano" sheetId="1" r:id="rId1"/>
  </sheets>
  <definedNames>
    <definedName name="_xlnm.Print_Area" localSheetId="0">'Nekonsolidirano i konsolidirano'!$A$29:$D$56</definedName>
    <definedName name="Print_Area_MI" localSheetId="0">'Nekonsolidirano i konsolidirano'!$A$57:$D$67</definedName>
    <definedName name="Z_BFB1D2E1_68E4_11D2_BA60_000021663366_.wvu.PrintArea" localSheetId="0" hidden="1">'Nekonsolidirano i konsolidirano'!$A$1:$D$65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<sst xmlns="http://schemas.openxmlformats.org/spreadsheetml/2006/main" count="73" uniqueCount="27">
  <si>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</t>
  </si>
  <si>
    <t>I. UKUPNI PRIHODI I POTPORE</t>
  </si>
  <si>
    <t xml:space="preserve">   Postotak od BDP</t>
  </si>
  <si>
    <t>BDP</t>
  </si>
  <si>
    <t xml:space="preserve">   Državni proračun</t>
  </si>
  <si>
    <t xml:space="preserve">   Izvanproračunski fondovi</t>
  </si>
  <si>
    <t>I. Transakcije eliminirane iz prihoda</t>
  </si>
  <si>
    <t xml:space="preserve">   1.Državni proračun</t>
  </si>
  <si>
    <t>TRANSAKCIJE ELIMINIRANE U KONSOLIDACIJI SREDIŠNJE DRŽAVE</t>
  </si>
  <si>
    <t xml:space="preserve">
1</t>
  </si>
  <si>
    <t>II.UKUPNI RASHODI</t>
  </si>
  <si>
    <t>III.UKUPNI MANJAK/VIŠAK</t>
  </si>
  <si>
    <t>II. UKUPNI RASHODI</t>
  </si>
  <si>
    <t>II.Transakcije eliminirane iz rashoda</t>
  </si>
  <si>
    <t xml:space="preserve">   1. Hrvatske vode</t>
  </si>
  <si>
    <t xml:space="preserve">   2. Fond za zaštitu okoliša i energetsku učinkovitost</t>
  </si>
  <si>
    <t xml:space="preserve">   1.Hrvatske vode</t>
  </si>
  <si>
    <t xml:space="preserve">   3. Hrvatske ceste</t>
  </si>
  <si>
    <t xml:space="preserve">   4. Državna agencija za osiguranje štednih uloga i sanaciju banaka</t>
  </si>
  <si>
    <t xml:space="preserve">   5. Hrvatski fond za privatizaciju</t>
  </si>
  <si>
    <t xml:space="preserve">   2.Hrvatske ceste</t>
  </si>
  <si>
    <r>
      <t xml:space="preserve">Povećanje/ smanjenje
</t>
    </r>
    <r>
      <rPr>
        <b/>
        <sz val="14"/>
        <rFont val="Times New Roman CE"/>
        <family val="0"/>
      </rPr>
      <t>3</t>
    </r>
  </si>
  <si>
    <t>PRIJEDLOG NEKONSOLIDIRANIH IZMJENA I DOPUNA DRŽAVNOG PRORAČUNA I FINANCIJSKIH PLANOVA IZVANPRORAČUNSKIH KORISNIKA ZA 2009. GODINU</t>
  </si>
  <si>
    <r>
      <t xml:space="preserve">Plan
 za 2009.
</t>
    </r>
    <r>
      <rPr>
        <b/>
        <sz val="14"/>
        <rFont val="Times New Roman CE"/>
        <family val="0"/>
      </rPr>
      <t>2</t>
    </r>
  </si>
  <si>
    <r>
      <t xml:space="preserve">Novi plan
 za 2009.
</t>
    </r>
    <r>
      <rPr>
        <b/>
        <sz val="14"/>
        <rFont val="Times New Roman CE"/>
        <family val="0"/>
      </rPr>
      <t>4</t>
    </r>
  </si>
  <si>
    <t xml:space="preserve">        - u kunama -</t>
  </si>
  <si>
    <t>KONSOLIDIRANE IZMJENE I DOPUNE DRŽAVNOG PRORAČUNA I FINANCIJSKIH PLANOVA IZVANPRORAČUNSKIH KORISNIKA                              ZA 2009. 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</si>
</sst>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n_-;\-* #,##0\ _K_n_-;_-* &quot;-&quot;\ _K_n_-;_-@_-"/>
    <numFmt numFmtId="181" formatCode="_-* #,##0.00\ _K_n_-;\-* #,##0.00\ _K_n_-;_-* &quot;-&quot;??\ _K_n_-;_-@_-"/>
    <numFmt numFmtId="182" formatCode="0.00_)"/>
    <numFmt numFmtId="183" formatCode="0_)"/>
    <numFmt numFmtId="184" formatCode="0.0_)"/>
    <numFmt numFmtId="185" formatCode="#,##0_)"/>
    <numFmt numFmtId="186" formatCode="#,##0.0"/>
    <numFmt numFmtId="187" formatCode="#,##0.0_)"/>
    <numFmt numFmtId="188" formatCode="#,##0.00_)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2" borderId="2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85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 quotePrefix="1">
      <alignment horizontal="left"/>
    </xf>
    <xf numFmtId="185" fontId="7" fillId="0" borderId="1" xfId="0" applyNumberFormat="1" applyFont="1" applyBorder="1" applyAlignment="1">
      <alignment/>
    </xf>
    <xf numFmtId="185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85" fontId="7" fillId="2" borderId="2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left"/>
    </xf>
    <xf numFmtId="0" fontId="5" fillId="3" borderId="0" xfId="0" applyFont="1" applyFill="1" applyAlignment="1">
      <alignment/>
    </xf>
    <xf numFmtId="0" fontId="7" fillId="2" borderId="1" xfId="0" applyFont="1" applyFill="1" applyBorder="1" applyAlignment="1" quotePrefix="1">
      <alignment horizontal="left" vertical="center"/>
    </xf>
    <xf numFmtId="0" fontId="7" fillId="2" borderId="3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6" fillId="0" borderId="1" xfId="0" applyFont="1" applyBorder="1" applyAlignment="1" quotePrefix="1">
      <alignment horizontal="left" wrapText="1"/>
    </xf>
    <xf numFmtId="0" fontId="7" fillId="3" borderId="1" xfId="0" applyFont="1" applyFill="1" applyBorder="1" applyAlignment="1">
      <alignment vertical="center"/>
    </xf>
    <xf numFmtId="185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left" wrapText="1"/>
    </xf>
    <xf numFmtId="182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85" fontId="7" fillId="0" borderId="1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 quotePrefix="1">
      <alignment horizontal="left"/>
    </xf>
    <xf numFmtId="182" fontId="3" fillId="0" borderId="0" xfId="0" applyNumberFormat="1" applyFont="1" applyAlignment="1">
      <alignment/>
    </xf>
    <xf numFmtId="0" fontId="11" fillId="2" borderId="2" xfId="0" applyFont="1" applyFill="1" applyBorder="1" applyAlignment="1" quotePrefix="1">
      <alignment horizontal="center" vertical="center" wrapText="1"/>
    </xf>
    <xf numFmtId="3" fontId="8" fillId="0" borderId="0" xfId="0" applyNumberFormat="1" applyFont="1" applyAlignment="1" quotePrefix="1">
      <alignment horizontal="center" vertical="center" wrapText="1"/>
    </xf>
    <xf numFmtId="3" fontId="8" fillId="0" borderId="0" xfId="0" applyNumberFormat="1" applyFont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66"/>
  <sheetViews>
    <sheetView tabSelected="1" zoomScale="75" zoomScaleNormal="75" workbookViewId="0" topLeftCell="A29">
      <selection activeCell="A36" sqref="A36"/>
    </sheetView>
  </sheetViews>
  <sheetFormatPr defaultColWidth="9.625" defaultRowHeight="12.75"/>
  <cols>
    <col min="1" max="1" width="51.75390625" style="1" customWidth="1"/>
    <col min="2" max="4" width="22.625" style="1" customWidth="1"/>
    <col min="5" max="7" width="9.625" style="1" customWidth="1"/>
    <col min="8" max="8" width="10.625" style="1" customWidth="1"/>
    <col min="9" max="16384" width="9.625" style="1" customWidth="1"/>
  </cols>
  <sheetData>
    <row r="1" spans="1:4" ht="81.75" customHeight="1" hidden="1">
      <c r="A1" s="36" t="s">
        <v>22</v>
      </c>
      <c r="B1" s="36"/>
      <c r="C1" s="36"/>
      <c r="D1" s="36"/>
    </row>
    <row r="2" spans="1:4" ht="27" customHeight="1" hidden="1">
      <c r="A2" s="5"/>
      <c r="B2" s="18"/>
      <c r="C2" s="18"/>
      <c r="D2" s="18"/>
    </row>
    <row r="3" spans="1:4" ht="60" customHeight="1" hidden="1">
      <c r="A3" s="35" t="s">
        <v>9</v>
      </c>
      <c r="B3" s="29" t="s">
        <v>23</v>
      </c>
      <c r="C3" s="6" t="s">
        <v>21</v>
      </c>
      <c r="D3" s="29" t="s">
        <v>24</v>
      </c>
    </row>
    <row r="4" spans="1:4" s="3" customFormat="1" ht="36" customHeight="1" hidden="1">
      <c r="A4" s="20" t="s">
        <v>1</v>
      </c>
      <c r="B4" s="8">
        <f>B5+B6</f>
        <v>130734067400</v>
      </c>
      <c r="C4" s="8">
        <f>C5+C6</f>
        <v>-8603482058</v>
      </c>
      <c r="D4" s="8">
        <f>D5+D6</f>
        <v>122130585342</v>
      </c>
    </row>
    <row r="5" spans="1:4" s="2" customFormat="1" ht="24.75" customHeight="1" hidden="1">
      <c r="A5" s="9" t="s">
        <v>4</v>
      </c>
      <c r="B5" s="10">
        <f>124241740214+394513186</f>
        <v>124636253400</v>
      </c>
      <c r="C5" s="30">
        <f>D5-B5</f>
        <v>-8032990058</v>
      </c>
      <c r="D5" s="10">
        <f>116221915431+381347911</f>
        <v>116603263342</v>
      </c>
    </row>
    <row r="6" spans="1:4" s="2" customFormat="1" ht="24.75" customHeight="1" hidden="1">
      <c r="A6" s="9" t="s">
        <v>5</v>
      </c>
      <c r="B6" s="10">
        <f>SUM(B7:B11)</f>
        <v>6097814000</v>
      </c>
      <c r="C6" s="10">
        <f>SUM(C7:C11)</f>
        <v>-570492000</v>
      </c>
      <c r="D6" s="10">
        <f>SUM(D7:D11)</f>
        <v>5527322000</v>
      </c>
    </row>
    <row r="7" spans="1:4" ht="24.75" customHeight="1" hidden="1">
      <c r="A7" s="4" t="s">
        <v>14</v>
      </c>
      <c r="B7" s="11">
        <f>2418080000+100000</f>
        <v>2418180000</v>
      </c>
      <c r="C7" s="11">
        <f>D7-B7</f>
        <v>-83592000</v>
      </c>
      <c r="D7" s="11">
        <f>2333688000+900000</f>
        <v>2334588000</v>
      </c>
    </row>
    <row r="8" spans="1:4" ht="42" customHeight="1" hidden="1">
      <c r="A8" s="27" t="s">
        <v>15</v>
      </c>
      <c r="B8" s="11">
        <v>1384800000</v>
      </c>
      <c r="C8" s="11">
        <f>D8-B8</f>
        <v>-257600000</v>
      </c>
      <c r="D8" s="11">
        <v>1127200000</v>
      </c>
    </row>
    <row r="9" spans="1:4" ht="24.75" customHeight="1" hidden="1">
      <c r="A9" s="4" t="s">
        <v>17</v>
      </c>
      <c r="B9" s="11">
        <v>1672800000</v>
      </c>
      <c r="C9" s="11">
        <f>D9-B9</f>
        <v>-258300000</v>
      </c>
      <c r="D9" s="11">
        <v>1414500000</v>
      </c>
    </row>
    <row r="10" spans="1:4" ht="42" customHeight="1" hidden="1">
      <c r="A10" s="23" t="s">
        <v>18</v>
      </c>
      <c r="B10" s="11">
        <v>507498000</v>
      </c>
      <c r="C10" s="11">
        <f>D10-B10</f>
        <v>24000000</v>
      </c>
      <c r="D10" s="11">
        <v>531498000</v>
      </c>
    </row>
    <row r="11" spans="1:4" ht="24.75" customHeight="1" hidden="1">
      <c r="A11" s="4" t="s">
        <v>19</v>
      </c>
      <c r="B11" s="11">
        <f>49536000+65000000</f>
        <v>114536000</v>
      </c>
      <c r="C11" s="11">
        <f>D11-B11</f>
        <v>5000000</v>
      </c>
      <c r="D11" s="11">
        <f>49536000+70000000</f>
        <v>119536000</v>
      </c>
    </row>
    <row r="12" spans="1:4" s="3" customFormat="1" ht="36" customHeight="1" hidden="1">
      <c r="A12" s="20" t="s">
        <v>12</v>
      </c>
      <c r="B12" s="8">
        <f>B13+B14</f>
        <v>133549273922</v>
      </c>
      <c r="C12" s="8">
        <f>C13+C14</f>
        <v>-5991941652</v>
      </c>
      <c r="D12" s="8">
        <f>D13+D14</f>
        <v>127557332270</v>
      </c>
    </row>
    <row r="13" spans="1:4" s="2" customFormat="1" ht="24.75" customHeight="1" hidden="1">
      <c r="A13" s="9" t="s">
        <v>4</v>
      </c>
      <c r="B13" s="10">
        <f>123396894184+3594342578</f>
        <v>126991236762</v>
      </c>
      <c r="C13" s="30">
        <f>D13-B13</f>
        <v>-5412960501</v>
      </c>
      <c r="D13" s="10">
        <f>118599011790+2979264471</f>
        <v>121578276261</v>
      </c>
    </row>
    <row r="14" spans="1:4" s="2" customFormat="1" ht="24.75" customHeight="1" hidden="1">
      <c r="A14" s="9" t="s">
        <v>5</v>
      </c>
      <c r="B14" s="10">
        <f>SUM(B15:B19)</f>
        <v>6558037160</v>
      </c>
      <c r="C14" s="10">
        <f>SUM(C15:C19)</f>
        <v>-578981151</v>
      </c>
      <c r="D14" s="10">
        <f>SUM(D15:D19)</f>
        <v>5979056009</v>
      </c>
    </row>
    <row r="15" spans="1:4" ht="24.75" customHeight="1" hidden="1">
      <c r="A15" s="4" t="s">
        <v>14</v>
      </c>
      <c r="B15" s="11">
        <f>2098930000+319250000</f>
        <v>2418180000</v>
      </c>
      <c r="C15" s="11">
        <f>D15-B15</f>
        <v>-104667000</v>
      </c>
      <c r="D15" s="11">
        <f>2011799000+301714000</f>
        <v>2313513000</v>
      </c>
    </row>
    <row r="16" spans="1:4" ht="42" customHeight="1" hidden="1">
      <c r="A16" s="27" t="s">
        <v>15</v>
      </c>
      <c r="B16" s="11">
        <f>1128593000+1200000</f>
        <v>1129793000</v>
      </c>
      <c r="C16" s="11">
        <f>D16-B16</f>
        <v>-221928631</v>
      </c>
      <c r="D16" s="11">
        <f>904758569+3105800</f>
        <v>907864369</v>
      </c>
    </row>
    <row r="17" spans="1:4" ht="24.75" customHeight="1" hidden="1">
      <c r="A17" s="4" t="s">
        <v>17</v>
      </c>
      <c r="B17" s="11">
        <f>1440716840+1222400000</f>
        <v>2663116840</v>
      </c>
      <c r="C17" s="11">
        <f>D17-B17</f>
        <v>-258300000</v>
      </c>
      <c r="D17" s="11">
        <f>1326216840+1078600000</f>
        <v>2404816840</v>
      </c>
    </row>
    <row r="18" spans="1:4" ht="42" customHeight="1" hidden="1">
      <c r="A18" s="23" t="s">
        <v>18</v>
      </c>
      <c r="B18" s="11">
        <f>235042000+1393000</f>
        <v>236435000</v>
      </c>
      <c r="C18" s="11">
        <f>D18-B18</f>
        <v>17496000</v>
      </c>
      <c r="D18" s="11">
        <f>253688000+243000</f>
        <v>253931000</v>
      </c>
    </row>
    <row r="19" spans="1:4" ht="24.75" customHeight="1" hidden="1">
      <c r="A19" s="33" t="s">
        <v>19</v>
      </c>
      <c r="B19" s="31">
        <f>105712320+4800000</f>
        <v>110512320</v>
      </c>
      <c r="C19" s="31">
        <f>D19-B19</f>
        <v>-11581520</v>
      </c>
      <c r="D19" s="31">
        <f>95930800+3000000</f>
        <v>98930800</v>
      </c>
    </row>
    <row r="20" spans="1:4" s="3" customFormat="1" ht="36" customHeight="1" hidden="1">
      <c r="A20" s="20" t="s">
        <v>11</v>
      </c>
      <c r="B20" s="8">
        <f>B21+B22</f>
        <v>-2815206522</v>
      </c>
      <c r="C20" s="8">
        <f>C21+C22</f>
        <v>-2611540406</v>
      </c>
      <c r="D20" s="8">
        <f>D21+D22</f>
        <v>-5426746928</v>
      </c>
    </row>
    <row r="21" spans="1:4" s="2" customFormat="1" ht="24.75" customHeight="1" hidden="1">
      <c r="A21" s="9" t="s">
        <v>4</v>
      </c>
      <c r="B21" s="10">
        <f>B5-B13</f>
        <v>-2354983362</v>
      </c>
      <c r="C21" s="10">
        <f>C5-C13</f>
        <v>-2620029557</v>
      </c>
      <c r="D21" s="10">
        <f>D5-D13</f>
        <v>-4975012919</v>
      </c>
    </row>
    <row r="22" spans="1:4" s="2" customFormat="1" ht="24.75" customHeight="1" hidden="1">
      <c r="A22" s="9" t="s">
        <v>5</v>
      </c>
      <c r="B22" s="10">
        <f>SUM(B23:B27)</f>
        <v>-460223160</v>
      </c>
      <c r="C22" s="10">
        <f>SUM(C23:C27)</f>
        <v>8489151</v>
      </c>
      <c r="D22" s="10">
        <f>SUM(D23:D27)</f>
        <v>-451734009</v>
      </c>
    </row>
    <row r="23" spans="1:6" ht="24.75" customHeight="1" hidden="1">
      <c r="A23" s="4" t="s">
        <v>14</v>
      </c>
      <c r="B23" s="11">
        <f aca="true" t="shared" si="0" ref="B23:D27">B7-B15</f>
        <v>0</v>
      </c>
      <c r="C23" s="11">
        <f t="shared" si="0"/>
        <v>21075000</v>
      </c>
      <c r="D23" s="11">
        <f t="shared" si="0"/>
        <v>21075000</v>
      </c>
      <c r="F23" s="34"/>
    </row>
    <row r="24" spans="1:4" ht="42" customHeight="1" hidden="1">
      <c r="A24" s="27" t="s">
        <v>15</v>
      </c>
      <c r="B24" s="11">
        <f t="shared" si="0"/>
        <v>255007000</v>
      </c>
      <c r="C24" s="11">
        <f t="shared" si="0"/>
        <v>-35671369</v>
      </c>
      <c r="D24" s="11">
        <f t="shared" si="0"/>
        <v>219335631</v>
      </c>
    </row>
    <row r="25" spans="1:4" ht="24.75" customHeight="1" hidden="1">
      <c r="A25" s="4" t="s">
        <v>17</v>
      </c>
      <c r="B25" s="11">
        <f t="shared" si="0"/>
        <v>-990316840</v>
      </c>
      <c r="C25" s="11">
        <f t="shared" si="0"/>
        <v>0</v>
      </c>
      <c r="D25" s="11">
        <f t="shared" si="0"/>
        <v>-990316840</v>
      </c>
    </row>
    <row r="26" spans="1:4" ht="42" customHeight="1" hidden="1">
      <c r="A26" s="23" t="s">
        <v>18</v>
      </c>
      <c r="B26" s="11">
        <f t="shared" si="0"/>
        <v>271063000</v>
      </c>
      <c r="C26" s="11">
        <f t="shared" si="0"/>
        <v>6504000</v>
      </c>
      <c r="D26" s="11">
        <f t="shared" si="0"/>
        <v>277567000</v>
      </c>
    </row>
    <row r="27" spans="1:4" ht="24.75" customHeight="1" hidden="1">
      <c r="A27" s="4" t="s">
        <v>19</v>
      </c>
      <c r="B27" s="11">
        <f t="shared" si="0"/>
        <v>4023680</v>
      </c>
      <c r="C27" s="11">
        <f t="shared" si="0"/>
        <v>16581520</v>
      </c>
      <c r="D27" s="11">
        <f t="shared" si="0"/>
        <v>20605200</v>
      </c>
    </row>
    <row r="28" spans="1:4" s="3" customFormat="1" ht="33" customHeight="1" hidden="1">
      <c r="A28" s="21" t="s">
        <v>2</v>
      </c>
      <c r="B28" s="22">
        <f>B20/$B$65*100</f>
        <v>-0.8166899809741531</v>
      </c>
      <c r="C28" s="22"/>
      <c r="D28" s="22">
        <f>D20/$D$65*100</f>
        <v>-1.5742965252266004</v>
      </c>
    </row>
    <row r="29" spans="1:4" ht="87.75" customHeight="1">
      <c r="A29" s="36" t="s">
        <v>26</v>
      </c>
      <c r="B29" s="36"/>
      <c r="C29" s="36"/>
      <c r="D29" s="36"/>
    </row>
    <row r="30" spans="1:4" ht="27" customHeight="1">
      <c r="A30" s="5"/>
      <c r="B30" s="18"/>
      <c r="C30" s="18"/>
      <c r="D30" s="32" t="s">
        <v>25</v>
      </c>
    </row>
    <row r="31" spans="1:4" ht="60" customHeight="1">
      <c r="A31" s="35" t="s">
        <v>9</v>
      </c>
      <c r="B31" s="29" t="s">
        <v>23</v>
      </c>
      <c r="C31" s="6" t="s">
        <v>21</v>
      </c>
      <c r="D31" s="29" t="s">
        <v>24</v>
      </c>
    </row>
    <row r="32" spans="1:4" s="3" customFormat="1" ht="36" customHeight="1">
      <c r="A32" s="7" t="s">
        <v>1</v>
      </c>
      <c r="B32" s="8">
        <f>B33+B34</f>
        <v>128696941269</v>
      </c>
      <c r="C32" s="8">
        <f>C33+C34</f>
        <v>-8255233000</v>
      </c>
      <c r="D32" s="8">
        <f>D33+D34</f>
        <v>120441708269</v>
      </c>
    </row>
    <row r="33" spans="1:4" ht="24.75" customHeight="1">
      <c r="A33" s="15" t="s">
        <v>4</v>
      </c>
      <c r="B33" s="10">
        <f>B5</f>
        <v>124636253400</v>
      </c>
      <c r="C33" s="10">
        <f>C5</f>
        <v>-8032990058</v>
      </c>
      <c r="D33" s="10">
        <f>D5</f>
        <v>116603263342</v>
      </c>
    </row>
    <row r="34" spans="1:4" ht="24.75" customHeight="1">
      <c r="A34" s="15" t="s">
        <v>5</v>
      </c>
      <c r="B34" s="10">
        <f>SUM(B35:B39)</f>
        <v>4060687869</v>
      </c>
      <c r="C34" s="10">
        <f>SUM(C35:C39)</f>
        <v>-222242942</v>
      </c>
      <c r="D34" s="10">
        <f>SUM(D35:D39)</f>
        <v>3838444927</v>
      </c>
    </row>
    <row r="35" spans="1:4" ht="24.75" customHeight="1">
      <c r="A35" s="4" t="s">
        <v>14</v>
      </c>
      <c r="B35" s="11">
        <f>B7-B61</f>
        <v>1982600000</v>
      </c>
      <c r="C35" s="11">
        <f>C7-C61</f>
        <v>6358000</v>
      </c>
      <c r="D35" s="11">
        <f>D7-D61</f>
        <v>1988958000</v>
      </c>
    </row>
    <row r="36" spans="1:4" ht="42.75" customHeight="1">
      <c r="A36" s="27" t="s">
        <v>15</v>
      </c>
      <c r="B36" s="11">
        <f>B8</f>
        <v>1384800000</v>
      </c>
      <c r="C36" s="11">
        <f>C8</f>
        <v>-257600000</v>
      </c>
      <c r="D36" s="11">
        <f>D8</f>
        <v>1127200000</v>
      </c>
    </row>
    <row r="37" spans="1:4" ht="24.75" customHeight="1">
      <c r="A37" s="4" t="s">
        <v>17</v>
      </c>
      <c r="B37" s="11">
        <f>B9-B62</f>
        <v>71253869</v>
      </c>
      <c r="C37" s="11">
        <f>C9-C62</f>
        <v>-942</v>
      </c>
      <c r="D37" s="11">
        <f>D9-D62</f>
        <v>71252927</v>
      </c>
    </row>
    <row r="38" spans="1:4" ht="42.75" customHeight="1">
      <c r="A38" s="23" t="s">
        <v>18</v>
      </c>
      <c r="B38" s="11">
        <f aca="true" t="shared" si="1" ref="B38:D39">B10</f>
        <v>507498000</v>
      </c>
      <c r="C38" s="11">
        <f t="shared" si="1"/>
        <v>24000000</v>
      </c>
      <c r="D38" s="11">
        <f t="shared" si="1"/>
        <v>531498000</v>
      </c>
    </row>
    <row r="39" spans="1:4" ht="24.75" customHeight="1">
      <c r="A39" s="4" t="s">
        <v>19</v>
      </c>
      <c r="B39" s="11">
        <f t="shared" si="1"/>
        <v>114536000</v>
      </c>
      <c r="C39" s="11">
        <f t="shared" si="1"/>
        <v>5000000</v>
      </c>
      <c r="D39" s="11">
        <f t="shared" si="1"/>
        <v>119536000</v>
      </c>
    </row>
    <row r="40" spans="1:4" s="3" customFormat="1" ht="36" customHeight="1">
      <c r="A40" s="20" t="s">
        <v>10</v>
      </c>
      <c r="B40" s="8">
        <f>B41+B42</f>
        <v>131512147791</v>
      </c>
      <c r="C40" s="8">
        <f>C41+C42</f>
        <v>-5643692594</v>
      </c>
      <c r="D40" s="8">
        <f>D41+D42</f>
        <v>125868455197</v>
      </c>
    </row>
    <row r="41" spans="1:4" ht="24.75" customHeight="1">
      <c r="A41" s="15" t="s">
        <v>4</v>
      </c>
      <c r="B41" s="10">
        <f>B13-B64</f>
        <v>124954110631</v>
      </c>
      <c r="C41" s="10">
        <f>C13-C64</f>
        <v>-5064711443</v>
      </c>
      <c r="D41" s="10">
        <f>D13-D64</f>
        <v>119889399188</v>
      </c>
    </row>
    <row r="42" spans="1:4" ht="24.75" customHeight="1">
      <c r="A42" s="15" t="s">
        <v>5</v>
      </c>
      <c r="B42" s="10">
        <f>SUM(B43:B47)</f>
        <v>6558037160</v>
      </c>
      <c r="C42" s="10">
        <f>SUM(C43:C47)</f>
        <v>-578981151</v>
      </c>
      <c r="D42" s="10">
        <f>SUM(D43:D47)</f>
        <v>5979056009</v>
      </c>
    </row>
    <row r="43" spans="1:4" ht="24.75" customHeight="1">
      <c r="A43" s="4" t="s">
        <v>14</v>
      </c>
      <c r="B43" s="11">
        <f aca="true" t="shared" si="2" ref="B43:D44">B15</f>
        <v>2418180000</v>
      </c>
      <c r="C43" s="11">
        <f t="shared" si="2"/>
        <v>-104667000</v>
      </c>
      <c r="D43" s="11">
        <f t="shared" si="2"/>
        <v>2313513000</v>
      </c>
    </row>
    <row r="44" spans="1:4" ht="42.75" customHeight="1">
      <c r="A44" s="27" t="s">
        <v>15</v>
      </c>
      <c r="B44" s="11">
        <f t="shared" si="2"/>
        <v>1129793000</v>
      </c>
      <c r="C44" s="11">
        <f t="shared" si="2"/>
        <v>-221928631</v>
      </c>
      <c r="D44" s="11">
        <f t="shared" si="2"/>
        <v>907864369</v>
      </c>
    </row>
    <row r="45" spans="1:4" ht="24.75" customHeight="1">
      <c r="A45" s="4" t="s">
        <v>17</v>
      </c>
      <c r="B45" s="11">
        <f aca="true" t="shared" si="3" ref="B45:D47">B17</f>
        <v>2663116840</v>
      </c>
      <c r="C45" s="11">
        <f t="shared" si="3"/>
        <v>-258300000</v>
      </c>
      <c r="D45" s="11">
        <f t="shared" si="3"/>
        <v>2404816840</v>
      </c>
    </row>
    <row r="46" spans="1:4" ht="42.75" customHeight="1">
      <c r="A46" s="23" t="s">
        <v>18</v>
      </c>
      <c r="B46" s="11">
        <f t="shared" si="3"/>
        <v>236435000</v>
      </c>
      <c r="C46" s="11">
        <f t="shared" si="3"/>
        <v>17496000</v>
      </c>
      <c r="D46" s="11">
        <f t="shared" si="3"/>
        <v>253931000</v>
      </c>
    </row>
    <row r="47" spans="1:4" ht="24.75" customHeight="1">
      <c r="A47" s="33" t="s">
        <v>19</v>
      </c>
      <c r="B47" s="31">
        <f t="shared" si="3"/>
        <v>110512320</v>
      </c>
      <c r="C47" s="31">
        <f t="shared" si="3"/>
        <v>-11581520</v>
      </c>
      <c r="D47" s="31">
        <f t="shared" si="3"/>
        <v>98930800</v>
      </c>
    </row>
    <row r="48" spans="1:4" s="3" customFormat="1" ht="36" customHeight="1">
      <c r="A48" s="20" t="s">
        <v>11</v>
      </c>
      <c r="B48" s="8">
        <f>B49+B50</f>
        <v>-2815206522</v>
      </c>
      <c r="C48" s="8">
        <f>C49+C50</f>
        <v>-2611540406</v>
      </c>
      <c r="D48" s="8">
        <f>D49+D50</f>
        <v>-5426746928</v>
      </c>
    </row>
    <row r="49" spans="1:4" s="2" customFormat="1" ht="24.75" customHeight="1">
      <c r="A49" s="9" t="s">
        <v>4</v>
      </c>
      <c r="B49" s="10">
        <f>B33-B41</f>
        <v>-317857231</v>
      </c>
      <c r="C49" s="10">
        <f>C33-C41</f>
        <v>-2968278615</v>
      </c>
      <c r="D49" s="10">
        <f>D33-D41</f>
        <v>-3286135846</v>
      </c>
    </row>
    <row r="50" spans="1:4" s="2" customFormat="1" ht="24.75" customHeight="1">
      <c r="A50" s="9" t="s">
        <v>5</v>
      </c>
      <c r="B50" s="10">
        <f>SUM(B51:B55)</f>
        <v>-2497349291</v>
      </c>
      <c r="C50" s="10">
        <f>SUM(C51:C55)</f>
        <v>356738209</v>
      </c>
      <c r="D50" s="10">
        <f>SUM(D51:D55)</f>
        <v>-2140611082</v>
      </c>
    </row>
    <row r="51" spans="1:4" ht="24.75" customHeight="1">
      <c r="A51" s="4" t="s">
        <v>14</v>
      </c>
      <c r="B51" s="11">
        <f aca="true" t="shared" si="4" ref="B51:D55">B35-B43</f>
        <v>-435580000</v>
      </c>
      <c r="C51" s="11">
        <f t="shared" si="4"/>
        <v>111025000</v>
      </c>
      <c r="D51" s="11">
        <f t="shared" si="4"/>
        <v>-324555000</v>
      </c>
    </row>
    <row r="52" spans="1:4" ht="42.75" customHeight="1">
      <c r="A52" s="27" t="s">
        <v>15</v>
      </c>
      <c r="B52" s="11">
        <f t="shared" si="4"/>
        <v>255007000</v>
      </c>
      <c r="C52" s="11">
        <f t="shared" si="4"/>
        <v>-35671369</v>
      </c>
      <c r="D52" s="11">
        <f t="shared" si="4"/>
        <v>219335631</v>
      </c>
    </row>
    <row r="53" spans="1:4" ht="24.75" customHeight="1">
      <c r="A53" s="4" t="s">
        <v>17</v>
      </c>
      <c r="B53" s="11">
        <f t="shared" si="4"/>
        <v>-2591862971</v>
      </c>
      <c r="C53" s="11">
        <f t="shared" si="4"/>
        <v>258299058</v>
      </c>
      <c r="D53" s="11">
        <f t="shared" si="4"/>
        <v>-2333563913</v>
      </c>
    </row>
    <row r="54" spans="1:4" ht="43.5" customHeight="1">
      <c r="A54" s="23" t="s">
        <v>18</v>
      </c>
      <c r="B54" s="11">
        <f t="shared" si="4"/>
        <v>271063000</v>
      </c>
      <c r="C54" s="11">
        <f t="shared" si="4"/>
        <v>6504000</v>
      </c>
      <c r="D54" s="11">
        <f t="shared" si="4"/>
        <v>277567000</v>
      </c>
    </row>
    <row r="55" spans="1:4" ht="24.75" customHeight="1">
      <c r="A55" s="4" t="s">
        <v>19</v>
      </c>
      <c r="B55" s="11">
        <f t="shared" si="4"/>
        <v>4023680</v>
      </c>
      <c r="C55" s="11">
        <f t="shared" si="4"/>
        <v>16581520</v>
      </c>
      <c r="D55" s="11">
        <f t="shared" si="4"/>
        <v>20605200</v>
      </c>
    </row>
    <row r="56" spans="1:4" s="3" customFormat="1" ht="33" customHeight="1">
      <c r="A56" s="7" t="s">
        <v>2</v>
      </c>
      <c r="B56" s="28">
        <f>B48/$B$65*100</f>
        <v>-0.8166899809741531</v>
      </c>
      <c r="C56" s="28"/>
      <c r="D56" s="28">
        <f>D48/$D$65*100</f>
        <v>-1.5742965252266004</v>
      </c>
    </row>
    <row r="57" spans="1:4" ht="50.25" customHeight="1" hidden="1">
      <c r="A57" s="37" t="s">
        <v>8</v>
      </c>
      <c r="B57" s="37"/>
      <c r="C57" s="37"/>
      <c r="D57" s="37"/>
    </row>
    <row r="58" spans="1:4" ht="23.25" customHeight="1" hidden="1">
      <c r="A58" s="13"/>
      <c r="B58" s="14"/>
      <c r="C58" s="14"/>
      <c r="D58" s="14"/>
    </row>
    <row r="59" spans="1:4" ht="60" customHeight="1" hidden="1">
      <c r="A59" s="35" t="s">
        <v>9</v>
      </c>
      <c r="B59" s="29" t="s">
        <v>23</v>
      </c>
      <c r="C59" s="6" t="s">
        <v>21</v>
      </c>
      <c r="D59" s="29" t="s">
        <v>24</v>
      </c>
    </row>
    <row r="60" spans="1:4" s="19" customFormat="1" ht="30.75" customHeight="1" hidden="1">
      <c r="A60" s="24" t="s">
        <v>6</v>
      </c>
      <c r="B60" s="25">
        <f>SUM(B61:B62)</f>
        <v>2037126131</v>
      </c>
      <c r="C60" s="25">
        <f>SUM(C61:C62)</f>
        <v>-348249058</v>
      </c>
      <c r="D60" s="25">
        <f>SUM(D61:D62)</f>
        <v>1688877073</v>
      </c>
    </row>
    <row r="61" spans="1:4" ht="24.75" customHeight="1" hidden="1">
      <c r="A61" s="4" t="s">
        <v>16</v>
      </c>
      <c r="B61" s="11">
        <v>435580000</v>
      </c>
      <c r="C61" s="11">
        <f>D61-B61</f>
        <v>-89950000</v>
      </c>
      <c r="D61" s="11">
        <v>345630000</v>
      </c>
    </row>
    <row r="62" spans="1:4" ht="24.75" customHeight="1" hidden="1">
      <c r="A62" s="4" t="s">
        <v>20</v>
      </c>
      <c r="B62" s="11">
        <v>1601546131</v>
      </c>
      <c r="C62" s="11">
        <f>D62-B62</f>
        <v>-258299058</v>
      </c>
      <c r="D62" s="11">
        <v>1343247073</v>
      </c>
    </row>
    <row r="63" spans="1:4" s="19" customFormat="1" ht="30.75" customHeight="1" hidden="1">
      <c r="A63" s="26" t="s">
        <v>13</v>
      </c>
      <c r="B63" s="25">
        <f>B64</f>
        <v>2037126131</v>
      </c>
      <c r="C63" s="25">
        <f>SUM(C64:C64)</f>
        <v>-348249058</v>
      </c>
      <c r="D63" s="25">
        <f>SUM(D64:D64)</f>
        <v>1688877073</v>
      </c>
    </row>
    <row r="64" spans="1:4" ht="24.75" customHeight="1" hidden="1">
      <c r="A64" s="12" t="s">
        <v>7</v>
      </c>
      <c r="B64" s="11">
        <f>B60</f>
        <v>2037126131</v>
      </c>
      <c r="C64" s="11">
        <f>D64-B64</f>
        <v>-348249058</v>
      </c>
      <c r="D64" s="11">
        <f>D60</f>
        <v>1688877073</v>
      </c>
    </row>
    <row r="65" spans="1:4" s="3" customFormat="1" ht="33" customHeight="1" hidden="1">
      <c r="A65" s="16" t="s">
        <v>3</v>
      </c>
      <c r="B65" s="17">
        <v>344709325152</v>
      </c>
      <c r="C65" s="17"/>
      <c r="D65" s="17">
        <v>344709325152</v>
      </c>
    </row>
    <row r="66" ht="12.75">
      <c r="A66" s="1" t="s">
        <v>0</v>
      </c>
    </row>
    <row r="68" ht="30" customHeight="1"/>
  </sheetData>
  <mergeCells count="3">
    <mergeCell ref="A1:D1"/>
    <mergeCell ref="A29:D29"/>
    <mergeCell ref="A57:D57"/>
  </mergeCells>
  <printOptions horizontalCentered="1"/>
  <pageMargins left="0.1968503937007874" right="0.1968503937007874" top="0.5905511811023623" bottom="0.3937007874015748" header="0.5118110236220472" footer="0.5118110236220472"/>
  <pageSetup fitToHeight="0" horizontalDpi="600" verticalDpi="600" orientation="portrait" paperSize="9" scale="70" r:id="rId1"/>
  <rowBreaks count="2" manualBreakCount="2">
    <brk id="19" max="6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Madžarević</dc:creator>
  <cp:keywords/>
  <dc:description/>
  <cp:lastModifiedBy>MinFin</cp:lastModifiedBy>
  <cp:lastPrinted>2009-04-03T13:01:04Z</cp:lastPrinted>
  <dcterms:created xsi:type="dcterms:W3CDTF">1997-10-24T16:09:51Z</dcterms:created>
  <dcterms:modified xsi:type="dcterms:W3CDTF">2009-04-03T13:01:05Z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